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ÚBLICA 2023 OK\EDOS FIN CONSO-PARAESTATAL2023\"/>
    </mc:Choice>
  </mc:AlternateContent>
  <bookViews>
    <workbookView xWindow="-25005" yWindow="2595" windowWidth="15735" windowHeight="11295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I53" i="1" s="1"/>
  <c r="H37" i="1" l="1"/>
  <c r="H42" i="1"/>
  <c r="I42" i="1"/>
  <c r="I37" i="1"/>
  <c r="I32" i="1"/>
  <c r="H32" i="1"/>
  <c r="I21" i="1"/>
  <c r="H21" i="1"/>
  <c r="E33" i="1"/>
  <c r="D33" i="1"/>
  <c r="E20" i="1"/>
  <c r="D20" i="1"/>
  <c r="C16" i="4"/>
  <c r="A12" i="4"/>
  <c r="B33" i="4"/>
  <c r="C1" i="3"/>
  <c r="A16" i="4"/>
  <c r="A25" i="4"/>
  <c r="A2" i="3"/>
  <c r="C31" i="4"/>
  <c r="B34" i="4"/>
  <c r="B30" i="4"/>
  <c r="C12" i="4"/>
  <c r="C21" i="3"/>
  <c r="A35" i="4"/>
  <c r="C9" i="3"/>
  <c r="C20" i="3"/>
  <c r="A10" i="4"/>
  <c r="A7" i="3"/>
  <c r="B11" i="4"/>
  <c r="A8" i="4"/>
  <c r="C33" i="4"/>
  <c r="A26" i="4"/>
  <c r="B12" i="4"/>
  <c r="C18" i="3"/>
  <c r="C22" i="3"/>
  <c r="A18" i="4"/>
  <c r="C13" i="3"/>
  <c r="C7" i="3"/>
  <c r="B4" i="3"/>
  <c r="C36" i="4"/>
  <c r="A17" i="3"/>
  <c r="A27" i="4"/>
  <c r="C20" i="4"/>
  <c r="A2" i="4"/>
  <c r="A16" i="3"/>
  <c r="B21" i="3"/>
  <c r="C8" i="3"/>
  <c r="C29" i="4"/>
  <c r="B10" i="3"/>
  <c r="B13" i="3"/>
  <c r="B9" i="3"/>
  <c r="B27" i="4"/>
  <c r="C37" i="4"/>
  <c r="A9" i="3"/>
  <c r="C34" i="4"/>
  <c r="C21" i="4"/>
  <c r="A15" i="4"/>
  <c r="B23" i="4"/>
  <c r="C6" i="4"/>
  <c r="B3" i="4"/>
  <c r="A22" i="4"/>
  <c r="B19" i="4"/>
  <c r="A21" i="4"/>
  <c r="C17" i="4"/>
  <c r="B1" i="3"/>
  <c r="C19" i="4"/>
  <c r="C11" i="4"/>
  <c r="B5" i="3"/>
  <c r="C24" i="4"/>
  <c r="B16" i="4"/>
  <c r="B18" i="3"/>
  <c r="C4" i="4"/>
  <c r="A12" i="3"/>
  <c r="B36" i="4"/>
  <c r="A6" i="3"/>
  <c r="C18" i="4"/>
  <c r="A14" i="4"/>
  <c r="B6" i="3"/>
  <c r="A13" i="3"/>
  <c r="C4" i="3"/>
  <c r="A11" i="3"/>
  <c r="A8" i="3"/>
  <c r="C26" i="4"/>
  <c r="B22" i="4"/>
  <c r="C35" i="4"/>
  <c r="B16" i="3"/>
  <c r="A3" i="3"/>
  <c r="B2" i="3"/>
  <c r="A30" i="4"/>
  <c r="C16" i="3"/>
  <c r="C10" i="3"/>
  <c r="A31" i="4"/>
  <c r="C11" i="3"/>
  <c r="A37" i="4"/>
  <c r="A23" i="3"/>
  <c r="B23" i="3"/>
  <c r="B5" i="4"/>
  <c r="A19" i="3"/>
  <c r="B37" i="4"/>
  <c r="B19" i="3"/>
  <c r="B18" i="4"/>
  <c r="B6" i="4"/>
  <c r="A5" i="3"/>
  <c r="B31" i="4"/>
  <c r="B7" i="3"/>
  <c r="C13" i="4"/>
  <c r="B17" i="4"/>
  <c r="B12" i="3"/>
  <c r="C27" i="4"/>
  <c r="C19" i="3"/>
  <c r="B15" i="3"/>
  <c r="C32" i="4"/>
  <c r="C9" i="4"/>
  <c r="A34" i="4"/>
  <c r="A14" i="3"/>
  <c r="B1" i="4"/>
  <c r="A9" i="4"/>
  <c r="B13" i="4"/>
  <c r="A23" i="4"/>
  <c r="C5" i="4"/>
  <c r="B29" i="4"/>
  <c r="B24" i="4"/>
  <c r="A4" i="3"/>
  <c r="C3" i="3"/>
  <c r="C8" i="4"/>
  <c r="B35" i="4"/>
  <c r="C5" i="3"/>
  <c r="C15" i="3"/>
  <c r="B20" i="3"/>
  <c r="C14" i="3"/>
  <c r="B8" i="3"/>
  <c r="C12" i="3"/>
  <c r="A6" i="4"/>
  <c r="A3" i="4"/>
  <c r="C15" i="4"/>
  <c r="A18" i="3"/>
  <c r="A11" i="4"/>
  <c r="B11" i="3"/>
  <c r="A20" i="3"/>
  <c r="A21" i="3"/>
  <c r="B20" i="4"/>
  <c r="C22" i="4"/>
  <c r="A17" i="4"/>
  <c r="C2" i="3"/>
  <c r="C2" i="4"/>
  <c r="B25" i="4"/>
  <c r="B9" i="4"/>
  <c r="A13" i="4"/>
  <c r="A33" i="4"/>
  <c r="A32" i="4"/>
  <c r="B4" i="4"/>
  <c r="C1" i="4"/>
  <c r="B26" i="4"/>
  <c r="C28" i="4"/>
  <c r="C14" i="4"/>
  <c r="A7" i="4"/>
  <c r="C23" i="3"/>
  <c r="C17" i="3"/>
  <c r="A19" i="4"/>
  <c r="A5" i="4"/>
  <c r="B15" i="4"/>
  <c r="B21" i="4"/>
  <c r="B10" i="4"/>
  <c r="C7" i="4"/>
  <c r="A15" i="3"/>
  <c r="A22" i="3"/>
  <c r="B14" i="3"/>
  <c r="C23" i="4"/>
  <c r="A28" i="4"/>
  <c r="B8" i="4"/>
  <c r="B22" i="3"/>
  <c r="A4" i="4"/>
  <c r="A29" i="4"/>
  <c r="B28" i="4"/>
  <c r="C10" i="4"/>
  <c r="A24" i="4"/>
  <c r="B17" i="3"/>
  <c r="A10" i="3"/>
  <c r="B7" i="4"/>
  <c r="C30" i="4"/>
  <c r="B2" i="4"/>
  <c r="C3" i="4"/>
  <c r="B14" i="4"/>
  <c r="B3" i="3"/>
  <c r="C6" i="3"/>
  <c r="C25" i="4"/>
  <c r="B32" i="4"/>
  <c r="A20" i="4"/>
  <c r="A36" i="4"/>
  <c r="I34" i="1" l="1"/>
  <c r="D34" i="1"/>
  <c r="E34" i="1"/>
  <c r="I55" i="1" l="1"/>
  <c r="H49" i="1"/>
  <c r="H53" i="1" s="1"/>
  <c r="H55" i="1" s="1"/>
  <c r="H34" i="1" l="1"/>
</calcChain>
</file>

<file path=xl/sharedStrings.xml><?xml version="1.0" encoding="utf-8"?>
<sst xmlns="http://schemas.openxmlformats.org/spreadsheetml/2006/main" count="95" uniqueCount="63">
  <si>
    <t>A      C      T      I      V      O</t>
  </si>
  <si>
    <t>GOBIERNO DEL ESTADO DE MICHOACAN DE OCAMPO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</si>
  <si>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</si>
  <si>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</si>
  <si>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</si>
  <si>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</si>
  <si>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</si>
  <si>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</si>
  <si>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</si>
  <si>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</si>
  <si>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</si>
  <si>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</si>
  <si>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</si>
  <si>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</si>
  <si>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</si>
  <si>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</si>
  <si>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</si>
  <si>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</si>
  <si>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</si>
  <si>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</si>
  <si>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</si>
  <si>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</si>
  <si>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</si>
  <si>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</si>
  <si>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</si>
  <si>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</si>
  <si>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</si>
  <si>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</si>
  <si>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</si>
  <si>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</si>
  <si>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</si>
  <si>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</si>
  <si>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</si>
  <si>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</si>
  <si>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</si>
  <si>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</si>
  <si>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</si>
  <si>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</si>
  <si>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</si>
  <si>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</si>
  <si>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</si>
  <si>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</si>
  <si>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</si>
  <si>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</si>
  <si>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</si>
  <si>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</si>
  <si>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</si>
  <si>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</si>
  <si>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</si>
  <si>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</si>
  <si>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</si>
  <si>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</si>
  <si>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</si>
  <si>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</si>
  <si>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</si>
  <si>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</si>
  <si>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</si>
  <si>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</si>
  <si>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</si>
  <si>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</si>
  <si>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</si>
  <si>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 xml:space="preserve">AL 31 DE DICIEMBRE DEL 2023 Y 2022  </t>
  </si>
  <si>
    <t>ESTADO  DE  SITUACION  FINANCIERA CONSOLIDADO ENTIDADES PARAESTATALES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</si>
</sst>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72" fontId="0" fillId="0" borderId="0" xfId="0" applyNumberFormat="1"/>
    <xf numFmtId="0" fontId="31" fillId="0" borderId="20" xfId="0" applyFont="1" applyBorder="1" applyAlignment="1">
      <alignment horizontal="left" indent="1"/>
    </xf>
    <xf numFmtId="0" fontId="31" fillId="0" borderId="21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0" fontId="33" fillId="0" borderId="23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2" xfId="0" applyFont="1" applyBorder="1"/>
    <xf numFmtId="0" fontId="33" fillId="0" borderId="23" xfId="0" applyFont="1" applyBorder="1"/>
    <xf numFmtId="0" fontId="30" fillId="0" borderId="1" xfId="0" applyFont="1" applyBorder="1" applyAlignment="1">
      <alignment horizontal="left" indent="1"/>
    </xf>
    <xf numFmtId="0" fontId="31" fillId="0" borderId="24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1" fillId="0" borderId="24" xfId="0" applyFont="1" applyBorder="1"/>
    <xf numFmtId="0" fontId="33" fillId="0" borderId="25" xfId="0" applyFont="1" applyBorder="1"/>
    <xf numFmtId="0" fontId="31" fillId="0" borderId="1" xfId="0" applyFont="1" applyBorder="1" applyAlignment="1">
      <alignment horizontal="left" inden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8" fontId="32" fillId="0" borderId="0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68" fontId="33" fillId="0" borderId="0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3" fontId="33" fillId="0" borderId="25" xfId="58" applyNumberFormat="1" applyFont="1" applyFill="1" applyBorder="1" applyAlignment="1">
      <alignment wrapText="1"/>
    </xf>
    <xf numFmtId="3" fontId="33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wrapText="1"/>
    </xf>
    <xf numFmtId="0" fontId="32" fillId="0" borderId="25" xfId="0" applyFont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4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169" fontId="32" fillId="0" borderId="24" xfId="58" applyNumberFormat="1" applyFont="1" applyFill="1" applyBorder="1"/>
    <xf numFmtId="169" fontId="32" fillId="0" borderId="25" xfId="58" applyNumberFormat="1" applyFont="1" applyFill="1" applyBorder="1"/>
    <xf numFmtId="0" fontId="32" fillId="0" borderId="25" xfId="0" applyFont="1" applyBorder="1" applyAlignment="1">
      <alignment horizontal="left" wrapText="1"/>
    </xf>
    <xf numFmtId="0" fontId="33" fillId="0" borderId="24" xfId="0" applyFont="1" applyBorder="1"/>
    <xf numFmtId="170" fontId="33" fillId="0" borderId="25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2" fontId="33" fillId="0" borderId="24" xfId="58" applyNumberFormat="1" applyFont="1" applyFill="1" applyBorder="1" applyAlignment="1">
      <alignment horizontal="right"/>
    </xf>
    <xf numFmtId="172" fontId="33" fillId="0" borderId="25" xfId="58" applyNumberFormat="1" applyFont="1" applyFill="1" applyBorder="1" applyAlignment="1">
      <alignment horizontal="right"/>
    </xf>
    <xf numFmtId="169" fontId="33" fillId="0" borderId="0" xfId="58" applyNumberFormat="1" applyFont="1" applyFill="1" applyBorder="1" applyAlignment="1">
      <alignment wrapText="1"/>
    </xf>
    <xf numFmtId="0" fontId="32" fillId="0" borderId="26" xfId="0" applyFont="1" applyBorder="1" applyAlignment="1">
      <alignment wrapText="1"/>
    </xf>
    <xf numFmtId="172" fontId="32" fillId="0" borderId="24" xfId="58" applyNumberFormat="1" applyFont="1" applyFill="1" applyBorder="1" applyAlignment="1">
      <alignment horizontal="left" wrapText="1"/>
    </xf>
    <xf numFmtId="172" fontId="32" fillId="0" borderId="25" xfId="58" applyNumberFormat="1" applyFont="1" applyFill="1" applyBorder="1" applyAlignment="1">
      <alignment horizontal="left" wrapText="1"/>
    </xf>
    <xf numFmtId="0" fontId="32" fillId="0" borderId="24" xfId="0" applyFont="1" applyBorder="1"/>
    <xf numFmtId="0" fontId="32" fillId="0" borderId="25" xfId="0" applyFont="1" applyBorder="1"/>
    <xf numFmtId="172" fontId="32" fillId="0" borderId="27" xfId="58" applyNumberFormat="1" applyFont="1" applyFill="1" applyBorder="1" applyAlignment="1">
      <alignment wrapText="1"/>
    </xf>
    <xf numFmtId="172" fontId="32" fillId="0" borderId="28" xfId="58" applyNumberFormat="1" applyFont="1" applyFill="1" applyBorder="1" applyAlignment="1">
      <alignment wrapText="1"/>
    </xf>
    <xf numFmtId="172" fontId="32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left" wrapText="1"/>
    </xf>
    <xf numFmtId="170" fontId="33" fillId="0" borderId="25" xfId="58" applyNumberFormat="1" applyFont="1" applyFill="1" applyBorder="1" applyAlignment="1">
      <alignment wrapText="1"/>
    </xf>
    <xf numFmtId="172" fontId="32" fillId="0" borderId="24" xfId="58" applyNumberFormat="1" applyFont="1" applyFill="1" applyBorder="1"/>
    <xf numFmtId="170" fontId="33" fillId="0" borderId="31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3" fillId="0" borderId="24" xfId="0" applyFont="1" applyBorder="1" applyAlignment="1">
      <alignment wrapText="1"/>
    </xf>
    <xf numFmtId="172" fontId="32" fillId="0" borderId="27" xfId="58" applyNumberFormat="1" applyFont="1" applyFill="1" applyBorder="1"/>
    <xf numFmtId="172" fontId="32" fillId="0" borderId="28" xfId="58" applyNumberFormat="1" applyFont="1" applyFill="1" applyBorder="1"/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0" fillId="0" borderId="15" xfId="0" applyFont="1" applyBorder="1" applyAlignment="1">
      <alignment horizontal="right" wrapText="1"/>
    </xf>
    <xf numFmtId="0" fontId="32" fillId="0" borderId="29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32" fillId="0" borderId="29" xfId="0" applyFont="1" applyBorder="1" applyAlignment="1">
      <alignment horizontal="right"/>
    </xf>
    <xf numFmtId="0" fontId="33" fillId="0" borderId="30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167" fontId="37" fillId="27" borderId="19" xfId="0" applyNumberFormat="1" applyFont="1" applyFill="1" applyBorder="1" applyAlignment="1">
      <alignment horizontal="centerContinuous" vertical="center"/>
    </xf>
    <xf numFmtId="0" fontId="31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171" fontId="32" fillId="0" borderId="0" xfId="0" applyNumberFormat="1" applyFont="1" applyAlignment="1">
      <alignment wrapText="1"/>
    </xf>
    <xf numFmtId="0" fontId="30" fillId="0" borderId="0" xfId="0" applyFont="1" applyAlignment="1">
      <alignment horizontal="left" wrapText="1"/>
    </xf>
    <xf numFmtId="171" fontId="33" fillId="0" borderId="0" xfId="0" applyNumberFormat="1" applyFont="1" applyAlignment="1">
      <alignment wrapText="1"/>
    </xf>
    <xf numFmtId="0" fontId="30" fillId="0" borderId="0" xfId="0" applyFont="1" applyAlignment="1">
      <alignment horizontal="right" wrapText="1"/>
    </xf>
    <xf numFmtId="168" fontId="0" fillId="0" borderId="0" xfId="0" applyNumberFormat="1"/>
    <xf numFmtId="3" fontId="32" fillId="0" borderId="31" xfId="58" applyNumberFormat="1" applyFont="1" applyFill="1" applyBorder="1"/>
    <xf numFmtId="3" fontId="32" fillId="0" borderId="24" xfId="58" applyNumberFormat="1" applyFont="1" applyFill="1" applyBorder="1"/>
    <xf numFmtId="3" fontId="33" fillId="0" borderId="25" xfId="0" applyNumberFormat="1" applyFont="1" applyBorder="1"/>
    <xf numFmtId="3" fontId="33" fillId="0" borderId="24" xfId="58" applyNumberFormat="1" applyFont="1" applyFill="1" applyBorder="1"/>
    <xf numFmtId="1" fontId="33" fillId="0" borderId="25" xfId="0" applyNumberFormat="1" applyFont="1" applyBorder="1"/>
    <xf numFmtId="1" fontId="33" fillId="0" borderId="24" xfId="0" applyNumberFormat="1" applyFont="1" applyBorder="1"/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6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</cellXfs>
  <cellStyles count="60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=""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=""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=""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=""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=""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=""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=""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=""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=""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=""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=""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=""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=""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=""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=""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=""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=""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=""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=""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=""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=""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=""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=""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showGridLines="0" tabSelected="1" zoomScaleNormal="100" workbookViewId="0">
      <selection activeCell="G13" sqref="G13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bestFit="1" customWidth="1"/>
    <col min="10" max="10" width="17.42578125" hidden="1" customWidth="1"/>
    <col min="11" max="11" width="0" hidden="1" customWidth="1"/>
    <col min="13" max="13" width="31.42578125" customWidth="1"/>
    <col min="14" max="14" width="11.7109375" bestFit="1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L2" s="4"/>
      <c r="M2" s="1"/>
      <c r="N2" s="1"/>
    </row>
    <row r="3" spans="2:14" ht="15.75" x14ac:dyDescent="0.25">
      <c r="B3" s="16" t="s">
        <v>1</v>
      </c>
      <c r="C3" s="25"/>
      <c r="D3" s="25"/>
      <c r="E3" s="25"/>
      <c r="F3" s="25"/>
      <c r="G3" s="25"/>
      <c r="H3" s="16"/>
      <c r="I3" s="16"/>
    </row>
    <row r="4" spans="2:14" x14ac:dyDescent="0.2">
      <c r="B4" s="17" t="s">
        <v>62</v>
      </c>
      <c r="C4" s="26"/>
      <c r="D4" s="26"/>
      <c r="E4" s="26"/>
      <c r="F4" s="26"/>
      <c r="G4" s="26"/>
      <c r="H4" s="18"/>
      <c r="I4" s="18"/>
    </row>
    <row r="5" spans="2:14" x14ac:dyDescent="0.2">
      <c r="B5" s="17" t="s">
        <v>61</v>
      </c>
      <c r="C5" s="26"/>
      <c r="D5" s="26"/>
      <c r="E5" s="26"/>
      <c r="F5" s="26"/>
      <c r="G5" s="26"/>
      <c r="H5" s="18"/>
      <c r="I5" s="18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4" ht="13.5" thickBot="1" x14ac:dyDescent="0.25">
      <c r="B7" s="120" t="s">
        <v>2</v>
      </c>
      <c r="C7" s="120"/>
      <c r="D7" s="120"/>
      <c r="E7" s="120"/>
      <c r="F7" s="120"/>
      <c r="G7" s="120"/>
      <c r="H7" s="120"/>
      <c r="I7" s="120"/>
    </row>
    <row r="8" spans="2:14" ht="13.5" thickBot="1" x14ac:dyDescent="0.25">
      <c r="B8" s="97" t="s">
        <v>0</v>
      </c>
      <c r="C8" s="98"/>
      <c r="D8" s="99">
        <v>2023</v>
      </c>
      <c r="E8" s="100">
        <v>2022</v>
      </c>
      <c r="F8" s="124" t="s">
        <v>60</v>
      </c>
      <c r="G8" s="125"/>
      <c r="H8" s="101">
        <v>2023</v>
      </c>
      <c r="I8" s="102">
        <v>2022</v>
      </c>
    </row>
    <row r="9" spans="2:14" x14ac:dyDescent="0.2">
      <c r="B9" s="31"/>
      <c r="C9" s="32"/>
      <c r="D9" s="33"/>
      <c r="E9" s="34"/>
      <c r="F9" s="35"/>
      <c r="G9" s="32"/>
      <c r="H9" s="36"/>
      <c r="I9" s="37"/>
    </row>
    <row r="10" spans="2:14" x14ac:dyDescent="0.2">
      <c r="B10" s="38"/>
      <c r="C10" s="103"/>
      <c r="D10" s="39"/>
      <c r="E10" s="40"/>
      <c r="F10" s="104"/>
      <c r="G10" s="105"/>
      <c r="H10" s="41"/>
      <c r="I10" s="42"/>
    </row>
    <row r="11" spans="2:14" x14ac:dyDescent="0.2">
      <c r="B11" s="43"/>
      <c r="C11" s="106" t="s">
        <v>3</v>
      </c>
      <c r="D11" s="44"/>
      <c r="E11" s="45"/>
      <c r="F11" s="46"/>
      <c r="G11" s="106" t="s">
        <v>24</v>
      </c>
      <c r="H11" s="47"/>
      <c r="I11" s="48"/>
    </row>
    <row r="12" spans="2:14" x14ac:dyDescent="0.2">
      <c r="B12" s="43"/>
      <c r="C12" s="104" t="s">
        <v>4</v>
      </c>
      <c r="D12" s="49">
        <v>4451554873.9899998</v>
      </c>
      <c r="E12" s="50">
        <v>4151362296.8919992</v>
      </c>
      <c r="F12" s="51"/>
      <c r="G12" s="104" t="s">
        <v>25</v>
      </c>
      <c r="H12" s="47">
        <v>4703260543.3199959</v>
      </c>
      <c r="I12" s="48">
        <v>4084048079.249999</v>
      </c>
    </row>
    <row r="13" spans="2:14" ht="22.5" x14ac:dyDescent="0.2">
      <c r="B13" s="43"/>
      <c r="C13" s="104" t="s">
        <v>5</v>
      </c>
      <c r="D13" s="49">
        <v>5878939255.8800039</v>
      </c>
      <c r="E13" s="50">
        <v>5945442042.0999985</v>
      </c>
      <c r="F13" s="51"/>
      <c r="G13" s="104" t="s">
        <v>26</v>
      </c>
      <c r="H13" s="47">
        <v>7198508.96</v>
      </c>
      <c r="I13" s="48">
        <v>1550705.54</v>
      </c>
      <c r="N13" s="113"/>
    </row>
    <row r="14" spans="2:14" ht="22.5" x14ac:dyDescent="0.2">
      <c r="B14" s="43"/>
      <c r="C14" s="52" t="s">
        <v>6</v>
      </c>
      <c r="D14" s="49">
        <v>191797857.85999992</v>
      </c>
      <c r="E14" s="50">
        <v>112617340.21000001</v>
      </c>
      <c r="F14" s="51"/>
      <c r="G14" s="104" t="s">
        <v>27</v>
      </c>
      <c r="H14" s="47">
        <v>0</v>
      </c>
      <c r="I14" s="48">
        <v>0</v>
      </c>
      <c r="N14" s="113"/>
    </row>
    <row r="15" spans="2:14" x14ac:dyDescent="0.2">
      <c r="B15" s="43"/>
      <c r="C15" s="52" t="s">
        <v>7</v>
      </c>
      <c r="D15" s="49">
        <v>18351781.25</v>
      </c>
      <c r="E15" s="50">
        <v>17694065.219999999</v>
      </c>
      <c r="F15" s="51"/>
      <c r="G15" s="104" t="s">
        <v>28</v>
      </c>
      <c r="H15" s="47">
        <v>0</v>
      </c>
      <c r="I15" s="48">
        <v>0</v>
      </c>
    </row>
    <row r="16" spans="2:14" x14ac:dyDescent="0.2">
      <c r="B16" s="53"/>
      <c r="C16" s="54" t="s">
        <v>8</v>
      </c>
      <c r="D16" s="49">
        <v>5984103.1799999997</v>
      </c>
      <c r="E16" s="50">
        <v>5545506.0899999999</v>
      </c>
      <c r="F16" s="51"/>
      <c r="G16" s="104" t="s">
        <v>29</v>
      </c>
      <c r="H16" s="47">
        <v>7920745.4000000013</v>
      </c>
      <c r="I16" s="48">
        <v>7307253.5499999998</v>
      </c>
    </row>
    <row r="17" spans="2:9" ht="33.75" x14ac:dyDescent="0.2">
      <c r="B17" s="55"/>
      <c r="C17" s="54" t="s">
        <v>9</v>
      </c>
      <c r="D17" s="49">
        <v>-2242598610.5700002</v>
      </c>
      <c r="E17" s="50">
        <v>-2244272669.21</v>
      </c>
      <c r="F17" s="51"/>
      <c r="G17" s="104" t="s">
        <v>30</v>
      </c>
      <c r="H17" s="47">
        <v>839229198.72000003</v>
      </c>
      <c r="I17" s="48">
        <v>797601318.50999999</v>
      </c>
    </row>
    <row r="18" spans="2:9" x14ac:dyDescent="0.2">
      <c r="B18" s="38"/>
      <c r="C18" s="52" t="s">
        <v>10</v>
      </c>
      <c r="D18" s="49">
        <v>826727985.55000007</v>
      </c>
      <c r="E18" s="56">
        <v>766684119.13999999</v>
      </c>
      <c r="F18" s="57"/>
      <c r="G18" s="104" t="s">
        <v>31</v>
      </c>
      <c r="H18" s="47">
        <v>7728327.7400000012</v>
      </c>
      <c r="I18" s="48">
        <v>12889161.309999999</v>
      </c>
    </row>
    <row r="19" spans="2:9" x14ac:dyDescent="0.2">
      <c r="B19" s="38"/>
      <c r="C19" s="52" t="s">
        <v>11</v>
      </c>
      <c r="D19" s="58"/>
      <c r="E19" s="59"/>
      <c r="F19" s="106"/>
      <c r="G19" s="104" t="s">
        <v>32</v>
      </c>
      <c r="H19" s="47">
        <v>84435053.13000001</v>
      </c>
      <c r="I19" s="48">
        <v>376020204.13999999</v>
      </c>
    </row>
    <row r="20" spans="2:9" x14ac:dyDescent="0.2">
      <c r="B20" s="43"/>
      <c r="C20" s="60" t="s">
        <v>12</v>
      </c>
      <c r="D20" s="61">
        <f>SUM(D12:D19)</f>
        <v>9130757247.1400032</v>
      </c>
      <c r="E20" s="62">
        <f>SUM(E12:E19)</f>
        <v>8755072700.4419956</v>
      </c>
      <c r="F20" s="60"/>
      <c r="G20" s="107" t="s">
        <v>11</v>
      </c>
      <c r="H20" s="63"/>
      <c r="I20" s="64"/>
    </row>
    <row r="21" spans="2:9" x14ac:dyDescent="0.2">
      <c r="B21" s="43"/>
      <c r="C21" s="106" t="s">
        <v>11</v>
      </c>
      <c r="D21" s="58"/>
      <c r="E21" s="59"/>
      <c r="F21" s="106"/>
      <c r="G21" s="108" t="s">
        <v>33</v>
      </c>
      <c r="H21" s="63">
        <f>SUM(H12:H20)</f>
        <v>5649772377.2699957</v>
      </c>
      <c r="I21" s="64">
        <f>SUM(I12:I20)</f>
        <v>5279416722.3000002</v>
      </c>
    </row>
    <row r="22" spans="2:9" x14ac:dyDescent="0.2">
      <c r="B22" s="38"/>
      <c r="C22" s="106" t="s">
        <v>13</v>
      </c>
      <c r="D22" s="58"/>
      <c r="E22" s="65"/>
      <c r="F22" s="108"/>
      <c r="G22" s="106" t="s">
        <v>11</v>
      </c>
      <c r="H22" s="66"/>
      <c r="I22" s="67"/>
    </row>
    <row r="23" spans="2:9" ht="22.5" x14ac:dyDescent="0.2">
      <c r="B23" s="68"/>
      <c r="C23" s="104" t="s">
        <v>14</v>
      </c>
      <c r="D23" s="49">
        <v>3666717444.71</v>
      </c>
      <c r="E23" s="50">
        <v>3231551254.48</v>
      </c>
      <c r="F23" s="51"/>
      <c r="G23" s="106" t="s">
        <v>34</v>
      </c>
      <c r="H23" s="47"/>
      <c r="I23" s="48"/>
    </row>
    <row r="24" spans="2:9" ht="22.5" x14ac:dyDescent="0.2">
      <c r="B24" s="68"/>
      <c r="C24" s="104" t="s">
        <v>15</v>
      </c>
      <c r="D24" s="49">
        <v>9583870576.2799988</v>
      </c>
      <c r="E24" s="50">
        <v>8743516911.9500008</v>
      </c>
      <c r="F24" s="51"/>
      <c r="G24" s="104" t="s">
        <v>35</v>
      </c>
      <c r="H24" s="69">
        <v>2019916.39</v>
      </c>
      <c r="I24" s="50">
        <v>2008860.2999999998</v>
      </c>
    </row>
    <row r="25" spans="2:9" ht="22.5" x14ac:dyDescent="0.2">
      <c r="B25" s="68"/>
      <c r="C25" s="104" t="s">
        <v>16</v>
      </c>
      <c r="D25" s="49">
        <v>9042162497.0599995</v>
      </c>
      <c r="E25" s="50">
        <v>8769712932.7199993</v>
      </c>
      <c r="F25" s="51"/>
      <c r="G25" s="107" t="s">
        <v>36</v>
      </c>
      <c r="H25" s="69">
        <v>27624113.609999999</v>
      </c>
      <c r="I25" s="70">
        <v>21229101.25</v>
      </c>
    </row>
    <row r="26" spans="2:9" x14ac:dyDescent="0.2">
      <c r="B26" s="43"/>
      <c r="C26" s="104" t="s">
        <v>17</v>
      </c>
      <c r="D26" s="49">
        <v>4989487649.6399994</v>
      </c>
      <c r="E26" s="50">
        <v>4639916031.4899988</v>
      </c>
      <c r="F26" s="51"/>
      <c r="G26" s="107" t="s">
        <v>37</v>
      </c>
      <c r="H26" s="69">
        <v>0</v>
      </c>
      <c r="I26" s="70">
        <v>0</v>
      </c>
    </row>
    <row r="27" spans="2:9" x14ac:dyDescent="0.2">
      <c r="B27" s="55"/>
      <c r="C27" s="104" t="s">
        <v>18</v>
      </c>
      <c r="D27" s="49">
        <v>39265127.579999998</v>
      </c>
      <c r="E27" s="50">
        <v>34094291.960000001</v>
      </c>
      <c r="F27" s="51"/>
      <c r="G27" s="107" t="s">
        <v>38</v>
      </c>
      <c r="H27" s="49">
        <v>12469934.82</v>
      </c>
      <c r="I27" s="50">
        <v>12469935</v>
      </c>
    </row>
    <row r="28" spans="2:9" ht="33.75" x14ac:dyDescent="0.2">
      <c r="B28" s="68"/>
      <c r="C28" s="104" t="s">
        <v>19</v>
      </c>
      <c r="D28" s="117">
        <v>-617732341.2700001</v>
      </c>
      <c r="E28" s="116">
        <v>-558982348.27999997</v>
      </c>
      <c r="F28" s="71"/>
      <c r="G28" s="107" t="s">
        <v>39</v>
      </c>
      <c r="H28" s="69">
        <v>962867079.49000001</v>
      </c>
      <c r="I28" s="70">
        <v>925451632.23000002</v>
      </c>
    </row>
    <row r="29" spans="2:9" x14ac:dyDescent="0.2">
      <c r="B29" s="43"/>
      <c r="C29" s="104" t="s">
        <v>20</v>
      </c>
      <c r="D29" s="49">
        <v>69179713.449999988</v>
      </c>
      <c r="E29" s="50">
        <v>69780817.420000002</v>
      </c>
      <c r="F29" s="51"/>
      <c r="G29" s="107" t="s">
        <v>40</v>
      </c>
      <c r="H29" s="69">
        <v>10188568626.4</v>
      </c>
      <c r="I29" s="70">
        <v>9192418747.5300007</v>
      </c>
    </row>
    <row r="30" spans="2:9" ht="22.5" x14ac:dyDescent="0.2">
      <c r="B30" s="68"/>
      <c r="C30" s="104" t="s">
        <v>21</v>
      </c>
      <c r="D30" s="49">
        <v>-36927456</v>
      </c>
      <c r="E30" s="50">
        <v>-40112927</v>
      </c>
      <c r="F30" s="51"/>
      <c r="G30" s="107" t="s">
        <v>11</v>
      </c>
      <c r="H30" s="58"/>
      <c r="I30" s="67"/>
    </row>
    <row r="31" spans="2:9" x14ac:dyDescent="0.2">
      <c r="B31" s="68"/>
      <c r="C31" s="104" t="s">
        <v>22</v>
      </c>
      <c r="D31" s="49">
        <v>514928</v>
      </c>
      <c r="E31" s="50">
        <v>514928</v>
      </c>
      <c r="F31" s="51"/>
      <c r="G31" s="107" t="s">
        <v>11</v>
      </c>
      <c r="H31" s="63"/>
      <c r="I31" s="64"/>
    </row>
    <row r="32" spans="2:9" ht="12.75" customHeight="1" x14ac:dyDescent="0.2">
      <c r="B32" s="38"/>
      <c r="C32" s="104" t="s">
        <v>11</v>
      </c>
      <c r="D32" s="58"/>
      <c r="E32" s="59"/>
      <c r="F32" s="106"/>
      <c r="G32" s="72" t="s">
        <v>41</v>
      </c>
      <c r="H32" s="63">
        <f>SUM(H24:H31)</f>
        <v>11193549670.709999</v>
      </c>
      <c r="I32" s="64">
        <f>SUM(I24:I31)</f>
        <v>10153578276.310001</v>
      </c>
    </row>
    <row r="33" spans="2:9" x14ac:dyDescent="0.2">
      <c r="B33" s="38"/>
      <c r="C33" s="108" t="s">
        <v>23</v>
      </c>
      <c r="D33" s="73">
        <f>SUM(D23:D32)</f>
        <v>26736538139.449997</v>
      </c>
      <c r="E33" s="74">
        <f>SUM(E23:E32)</f>
        <v>24889991892.739998</v>
      </c>
      <c r="F33" s="60"/>
      <c r="G33" s="72" t="s">
        <v>11</v>
      </c>
      <c r="H33" s="75"/>
      <c r="I33" s="76"/>
    </row>
    <row r="34" spans="2:9" ht="24" customHeight="1" thickBot="1" x14ac:dyDescent="0.25">
      <c r="B34" s="38"/>
      <c r="C34" s="108" t="s">
        <v>59</v>
      </c>
      <c r="D34" s="77">
        <f>+D20+D33</f>
        <v>35867295386.589996</v>
      </c>
      <c r="E34" s="78">
        <f>+E20+E33</f>
        <v>33645064593.181992</v>
      </c>
      <c r="F34" s="79"/>
      <c r="G34" s="109" t="s">
        <v>42</v>
      </c>
      <c r="H34" s="63">
        <f>+H32+H21</f>
        <v>16843322047.979996</v>
      </c>
      <c r="I34" s="64">
        <f>+I21+I32</f>
        <v>15432994998.610001</v>
      </c>
    </row>
    <row r="35" spans="2:9" ht="13.5" thickTop="1" x14ac:dyDescent="0.2">
      <c r="B35" s="38"/>
      <c r="C35" s="108"/>
      <c r="D35" s="73"/>
      <c r="E35" s="62"/>
      <c r="F35" s="60"/>
      <c r="G35" s="104" t="s">
        <v>11</v>
      </c>
      <c r="H35" s="47"/>
      <c r="I35" s="48"/>
    </row>
    <row r="36" spans="2:9" x14ac:dyDescent="0.2">
      <c r="B36" s="38"/>
      <c r="C36" s="110" t="s">
        <v>11</v>
      </c>
      <c r="D36" s="80"/>
      <c r="E36" s="81"/>
      <c r="F36" s="52"/>
      <c r="G36" s="109" t="s">
        <v>43</v>
      </c>
      <c r="H36" s="47"/>
      <c r="I36" s="48"/>
    </row>
    <row r="37" spans="2:9" ht="22.5" x14ac:dyDescent="0.2">
      <c r="B37" s="38"/>
      <c r="C37" s="110" t="s">
        <v>11</v>
      </c>
      <c r="D37" s="80"/>
      <c r="E37" s="81"/>
      <c r="F37" s="52"/>
      <c r="G37" s="109" t="s">
        <v>44</v>
      </c>
      <c r="H37" s="82">
        <f>SUM(H38:H40)</f>
        <v>5236687876.7300005</v>
      </c>
      <c r="I37" s="64">
        <f>SUM(I38:I40)</f>
        <v>5176356335.1400003</v>
      </c>
    </row>
    <row r="38" spans="2:9" x14ac:dyDescent="0.2">
      <c r="B38" s="38"/>
      <c r="C38" s="110" t="s">
        <v>11</v>
      </c>
      <c r="D38" s="80"/>
      <c r="E38" s="81"/>
      <c r="F38" s="52"/>
      <c r="G38" s="104" t="s">
        <v>45</v>
      </c>
      <c r="H38" s="47">
        <v>1773027523.8200002</v>
      </c>
      <c r="I38" s="48">
        <v>1711128344.6500001</v>
      </c>
    </row>
    <row r="39" spans="2:9" x14ac:dyDescent="0.2">
      <c r="B39" s="38"/>
      <c r="C39" s="110" t="s">
        <v>11</v>
      </c>
      <c r="D39" s="80"/>
      <c r="E39" s="81"/>
      <c r="F39" s="52"/>
      <c r="G39" s="104" t="s">
        <v>46</v>
      </c>
      <c r="H39" s="47">
        <v>35626808.68</v>
      </c>
      <c r="I39" s="48">
        <v>37194446.260000005</v>
      </c>
    </row>
    <row r="40" spans="2:9" ht="22.5" x14ac:dyDescent="0.2">
      <c r="B40" s="38"/>
      <c r="C40" s="110" t="s">
        <v>11</v>
      </c>
      <c r="D40" s="80"/>
      <c r="E40" s="81"/>
      <c r="F40" s="52"/>
      <c r="G40" s="104" t="s">
        <v>47</v>
      </c>
      <c r="H40" s="47">
        <v>3428033544.23</v>
      </c>
      <c r="I40" s="48">
        <v>3428033544.23</v>
      </c>
    </row>
    <row r="41" spans="2:9" x14ac:dyDescent="0.2">
      <c r="B41" s="38"/>
      <c r="C41" s="110" t="s">
        <v>11</v>
      </c>
      <c r="D41" s="80"/>
      <c r="E41" s="81"/>
      <c r="F41" s="52"/>
      <c r="G41" s="109" t="s">
        <v>11</v>
      </c>
      <c r="H41" s="47"/>
      <c r="I41" s="48"/>
    </row>
    <row r="42" spans="2:9" ht="22.5" x14ac:dyDescent="0.2">
      <c r="B42" s="38"/>
      <c r="C42" s="110" t="s">
        <v>11</v>
      </c>
      <c r="D42" s="80"/>
      <c r="E42" s="81"/>
      <c r="F42" s="52"/>
      <c r="G42" s="109" t="s">
        <v>48</v>
      </c>
      <c r="H42" s="115">
        <f>SUM(H43:H47)</f>
        <v>13794831170.889992</v>
      </c>
      <c r="I42" s="114">
        <f>SUM(I43:I47)</f>
        <v>13043258967.700005</v>
      </c>
    </row>
    <row r="43" spans="2:9" ht="22.5" x14ac:dyDescent="0.2">
      <c r="B43" s="38"/>
      <c r="C43" s="110" t="s">
        <v>11</v>
      </c>
      <c r="D43" s="80"/>
      <c r="E43" s="81"/>
      <c r="F43" s="52"/>
      <c r="G43" s="111" t="s">
        <v>49</v>
      </c>
      <c r="H43" s="47">
        <v>1918468568.0900002</v>
      </c>
      <c r="I43" s="116">
        <v>1145715534.4399998</v>
      </c>
    </row>
    <row r="44" spans="2:9" x14ac:dyDescent="0.2">
      <c r="B44" s="38"/>
      <c r="C44" s="110" t="s">
        <v>11</v>
      </c>
      <c r="D44" s="80"/>
      <c r="E44" s="81"/>
      <c r="F44" s="52"/>
      <c r="G44" s="111" t="s">
        <v>50</v>
      </c>
      <c r="H44" s="47">
        <v>12655669494.919992</v>
      </c>
      <c r="I44" s="116">
        <v>11714326409.760002</v>
      </c>
    </row>
    <row r="45" spans="2:9" x14ac:dyDescent="0.2">
      <c r="B45" s="38"/>
      <c r="C45" s="110" t="s">
        <v>11</v>
      </c>
      <c r="D45" s="80"/>
      <c r="E45" s="81"/>
      <c r="F45" s="52"/>
      <c r="G45" s="104" t="s">
        <v>51</v>
      </c>
      <c r="H45" s="47">
        <v>590893309.66999996</v>
      </c>
      <c r="I45" s="42">
        <v>601611446.19000006</v>
      </c>
    </row>
    <row r="46" spans="2:9" x14ac:dyDescent="0.2">
      <c r="B46" s="38"/>
      <c r="C46" s="110" t="s">
        <v>11</v>
      </c>
      <c r="D46" s="80"/>
      <c r="E46" s="81"/>
      <c r="F46" s="52"/>
      <c r="G46" s="104" t="s">
        <v>52</v>
      </c>
      <c r="H46" s="47">
        <v>39883829.670000002</v>
      </c>
      <c r="I46" s="42">
        <v>41359202.110000007</v>
      </c>
    </row>
    <row r="47" spans="2:9" ht="22.5" x14ac:dyDescent="0.2">
      <c r="B47" s="38"/>
      <c r="C47" s="110" t="s">
        <v>11</v>
      </c>
      <c r="D47" s="80"/>
      <c r="E47" s="81"/>
      <c r="F47" s="52"/>
      <c r="G47" s="104" t="s">
        <v>53</v>
      </c>
      <c r="H47" s="117">
        <v>-1410084031.4600008</v>
      </c>
      <c r="I47" s="116">
        <v>-459753624.80000007</v>
      </c>
    </row>
    <row r="48" spans="2:9" x14ac:dyDescent="0.2">
      <c r="B48" s="38"/>
      <c r="C48" s="110" t="s">
        <v>11</v>
      </c>
      <c r="D48" s="80"/>
      <c r="E48" s="83"/>
      <c r="F48" s="52"/>
      <c r="G48" s="109" t="s">
        <v>11</v>
      </c>
      <c r="H48" s="63"/>
      <c r="I48" s="64"/>
    </row>
    <row r="49" spans="2:13" ht="33.75" x14ac:dyDescent="0.2">
      <c r="B49" s="38"/>
      <c r="C49" s="110" t="s">
        <v>11</v>
      </c>
      <c r="D49" s="80"/>
      <c r="E49" s="83"/>
      <c r="F49" s="52"/>
      <c r="G49" s="109" t="s">
        <v>54</v>
      </c>
      <c r="H49" s="115">
        <f>+H50+H51</f>
        <v>-7545708.1999999993</v>
      </c>
      <c r="I49" s="114">
        <f>+I50+I51</f>
        <v>-7545708.1999999993</v>
      </c>
    </row>
    <row r="50" spans="2:13" x14ac:dyDescent="0.2">
      <c r="B50" s="38"/>
      <c r="C50" s="112" t="s">
        <v>11</v>
      </c>
      <c r="D50" s="84"/>
      <c r="E50" s="40"/>
      <c r="F50" s="104"/>
      <c r="G50" s="85" t="s">
        <v>55</v>
      </c>
      <c r="H50" s="117">
        <v>-7545708.1999999993</v>
      </c>
      <c r="I50" s="116">
        <v>-7545708.1999999993</v>
      </c>
    </row>
    <row r="51" spans="2:13" ht="22.5" x14ac:dyDescent="0.2">
      <c r="B51" s="43"/>
      <c r="C51" s="103" t="s">
        <v>11</v>
      </c>
      <c r="D51" s="86"/>
      <c r="E51" s="40"/>
      <c r="F51" s="104"/>
      <c r="G51" s="104" t="s">
        <v>56</v>
      </c>
      <c r="H51" s="119">
        <v>0</v>
      </c>
      <c r="I51" s="118">
        <v>0</v>
      </c>
    </row>
    <row r="52" spans="2:13" x14ac:dyDescent="0.2">
      <c r="B52" s="38"/>
      <c r="C52" s="103" t="s">
        <v>11</v>
      </c>
      <c r="D52" s="86"/>
      <c r="E52" s="40"/>
      <c r="F52" s="104"/>
      <c r="G52" s="109" t="s">
        <v>11</v>
      </c>
      <c r="H52" s="66"/>
      <c r="I52" s="42"/>
    </row>
    <row r="53" spans="2:13" ht="22.5" x14ac:dyDescent="0.2">
      <c r="B53" s="43"/>
      <c r="C53" s="103" t="s">
        <v>11</v>
      </c>
      <c r="D53" s="49"/>
      <c r="E53" s="50"/>
      <c r="F53" s="51"/>
      <c r="G53" s="109" t="s">
        <v>57</v>
      </c>
      <c r="H53" s="63">
        <f>+H37+H42+H49</f>
        <v>19023973339.419991</v>
      </c>
      <c r="I53" s="64">
        <f>+I37+I42+I49</f>
        <v>18212069594.640003</v>
      </c>
    </row>
    <row r="54" spans="2:13" x14ac:dyDescent="0.2">
      <c r="B54" s="43"/>
      <c r="C54" s="103" t="s">
        <v>11</v>
      </c>
      <c r="D54" s="49"/>
      <c r="E54" s="50"/>
      <c r="F54" s="51"/>
      <c r="G54" s="109" t="s">
        <v>11</v>
      </c>
      <c r="H54" s="47"/>
      <c r="I54" s="48"/>
    </row>
    <row r="55" spans="2:13" ht="23.25" thickBot="1" x14ac:dyDescent="0.25">
      <c r="B55" s="43"/>
      <c r="C55" s="103" t="s">
        <v>11</v>
      </c>
      <c r="D55" s="49"/>
      <c r="E55" s="50"/>
      <c r="F55" s="51"/>
      <c r="G55" s="109" t="s">
        <v>58</v>
      </c>
      <c r="H55" s="87">
        <f>+H34+H53</f>
        <v>35867295387.399986</v>
      </c>
      <c r="I55" s="88">
        <f>+I34+I53</f>
        <v>33645064593.250004</v>
      </c>
      <c r="L55" s="30"/>
      <c r="M55" s="30"/>
    </row>
    <row r="56" spans="2:13" ht="13.5" thickTop="1" x14ac:dyDescent="0.2">
      <c r="B56" s="43"/>
      <c r="C56" s="89"/>
      <c r="D56" s="49"/>
      <c r="E56" s="50"/>
      <c r="F56" s="51"/>
      <c r="G56" s="109"/>
      <c r="H56" s="47"/>
      <c r="I56" s="48"/>
    </row>
    <row r="57" spans="2:13" ht="13.5" thickBot="1" x14ac:dyDescent="0.25">
      <c r="B57" s="90"/>
      <c r="C57" s="91"/>
      <c r="D57" s="92"/>
      <c r="E57" s="93"/>
      <c r="F57" s="94"/>
      <c r="G57" s="94"/>
      <c r="H57" s="95"/>
      <c r="I57" s="96"/>
    </row>
    <row r="58" spans="2:13" x14ac:dyDescent="0.2">
      <c r="H58" s="30"/>
      <c r="I58" s="30"/>
    </row>
    <row r="59" spans="2:13" x14ac:dyDescent="0.2">
      <c r="H59" s="5"/>
      <c r="I59" s="5"/>
    </row>
    <row r="60" spans="2:13" ht="25.5" customHeight="1" x14ac:dyDescent="0.2">
      <c r="G60" s="123"/>
      <c r="H60" s="123"/>
      <c r="I60" s="123"/>
    </row>
    <row r="61" spans="2:13" x14ac:dyDescent="0.2">
      <c r="H61" s="11"/>
    </row>
    <row r="62" spans="2:13" x14ac:dyDescent="0.2">
      <c r="H62" s="12"/>
    </row>
    <row r="64" spans="2:13" x14ac:dyDescent="0.2">
      <c r="H64" s="28"/>
    </row>
    <row r="65" spans="2:8" ht="15.75" customHeight="1" x14ac:dyDescent="0.2">
      <c r="C65" s="121"/>
      <c r="D65" s="121"/>
      <c r="G65" s="121"/>
      <c r="H65" s="121"/>
    </row>
    <row r="66" spans="2:8" ht="15.75" customHeight="1" x14ac:dyDescent="0.2">
      <c r="C66" s="121"/>
      <c r="D66" s="121"/>
      <c r="G66" s="122"/>
      <c r="H66" s="122"/>
    </row>
    <row r="69" spans="2:8" ht="15" x14ac:dyDescent="0.25">
      <c r="B69" s="15"/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 t="e">
        <f ca="1">[1]!BexGetCellData("003N8D85VN5WHY95OZ9S05CNN","","DP_2")</f>
        <v>#NAME?</v>
      </c>
      <c r="C1" s="10" t="e">
        <f ca="1">[1]!BexGetCellData("003N8D85VN5Y88OYUKVCK6RBE","","DP_2")</f>
        <v>#NAME?</v>
      </c>
    </row>
    <row r="2" spans="1:3" x14ac:dyDescent="0.2">
      <c r="A2" s="10" t="e">
        <f ca="1">[1]!BexGetCellData("","003N8D85VN5WHXYYGMBJV0SGC","DP_2")</f>
        <v>#NAME?</v>
      </c>
      <c r="B2" s="8" t="e">
        <f ca="1">[1]!BexGetCellData("003N8D85VN5WHY95OZ9S05CNN","003N8D85VN5WHXYYGMBJV0SGC","DP_2")</f>
        <v>#NAME?</v>
      </c>
      <c r="C2" s="8" t="e">
        <f ca="1">[1]!BexGetCellData("003N8D85VN5Y88OYUKVCK6RBE","003N8D85VN5WHXYYGMBJV0SGC","DP_2")</f>
        <v>#NAME?</v>
      </c>
    </row>
    <row r="3" spans="1:3" x14ac:dyDescent="0.2">
      <c r="A3" s="10" t="e">
        <f ca="1">[1]!BexGetCellData("","003N8D85VN5WHXYYHQTX0GZDH","DP_2")</f>
        <v>#NAME?</v>
      </c>
      <c r="B3" s="8" t="e">
        <f ca="1">[1]!BexGetCellData("003N8D85VN5WHY95OZ9S05CNN","003N8D85VN5WHXYYHQTX0GZDH","DP_2")</f>
        <v>#NAME?</v>
      </c>
      <c r="C3" s="8" t="e">
        <f ca="1">[1]!BexGetCellData("003N8D85VN5Y88OYUKVCK6RBE","003N8D85VN5WHXYYHQTX0GZDH","DP_2")</f>
        <v>#NAME?</v>
      </c>
    </row>
    <row r="4" spans="1:3" x14ac:dyDescent="0.2">
      <c r="A4" s="10" t="e">
        <f ca="1">[1]!BexGetCellData("","003N8D85VN5WHXYYIHA312Z2T","DP_2")</f>
        <v>#NAME?</v>
      </c>
      <c r="B4" s="6" t="e">
        <f ca="1">[1]!BexGetCellData("003N8D85VN5WHY95OZ9S05CNN","003N8D85VN5WHXYYIHA312Z2T","DP_2")</f>
        <v>#NAME?</v>
      </c>
      <c r="C4" s="6" t="e">
        <f ca="1">[1]!BexGetCellData("003N8D85VN5Y88OYUKVCK6RBE","003N8D85VN5WHXYYIHA312Z2T","DP_2")</f>
        <v>#NAME?</v>
      </c>
    </row>
    <row r="5" spans="1:3" x14ac:dyDescent="0.2">
      <c r="A5" s="10" t="e">
        <f ca="1">[1]!BexGetCellData("","003N8D85VN5WHXYYJFH6AB0UT","DP_2")</f>
        <v>#NAME?</v>
      </c>
      <c r="B5" s="6" t="e">
        <f ca="1">[1]!BexGetCellData("003N8D85VN5WHY95OZ9S05CNN","003N8D85VN5WHXYYJFH6AB0UT","DP_2")</f>
        <v>#NAME?</v>
      </c>
      <c r="C5" s="6" t="e">
        <f ca="1">[1]!BexGetCellData("003N8D85VN5Y88OYUKVCK6RBE","003N8D85VN5WHXYYJFH6AB0UT","DP_2")</f>
        <v>#NAME?</v>
      </c>
    </row>
    <row r="6" spans="1:3" x14ac:dyDescent="0.2">
      <c r="A6" s="10" t="e">
        <f ca="1">[1]!BexGetCellData("","003N8D85VN5WHXYYK9UP6GOPK","DP_2")</f>
        <v>#NAME?</v>
      </c>
      <c r="B6" s="6" t="e">
        <f ca="1">[1]!BexGetCellData("003N8D85VN5WHY95OZ9S05CNN","003N8D85VN5WHXYYK9UP6GOPK","DP_2")</f>
        <v>#NAME?</v>
      </c>
      <c r="C6" s="6" t="e">
        <f ca="1">[1]!BexGetCellData("003N8D85VN5Y88OYUKVCK6RBE","003N8D85VN5WHXYYK9UP6GOPK","DP_2")</f>
        <v>#NAME?</v>
      </c>
    </row>
    <row r="7" spans="1:3" x14ac:dyDescent="0.2">
      <c r="A7" s="10" t="e">
        <f ca="1">[1]!BexGetCellData("","003N8D85VN5WHXYYKUQD6W1SO","DP_2")</f>
        <v>#NAME?</v>
      </c>
      <c r="B7" s="7" t="e">
        <f ca="1">[1]!BexGetCellData("003N8D85VN5WHY95OZ9S05CNN","003N8D85VN5WHXYYKUQD6W1SO","DP_2")</f>
        <v>#NAME?</v>
      </c>
      <c r="C7" s="8" t="e">
        <f ca="1">[1]!BexGetCellData("003N8D85VN5Y88OYUKVCK6RBE","003N8D85VN5WHXYYKUQD6W1SO","DP_2")</f>
        <v>#NAME?</v>
      </c>
    </row>
    <row r="8" spans="1:3" x14ac:dyDescent="0.2">
      <c r="A8" s="10" t="e">
        <f ca="1">[1]!BexGetCellData("","003N8D85VN5WHXYYLGK325FDM","DP_2")</f>
        <v>#NAME?</v>
      </c>
      <c r="B8" s="6" t="e">
        <f ca="1">[1]!BexGetCellData("003N8D85VN5WHY95OZ9S05CNN","003N8D85VN5WHXYYLGK325FDM","DP_2")</f>
        <v>#NAME?</v>
      </c>
      <c r="C8" s="6" t="e">
        <f ca="1">[1]!BexGetCellData("003N8D85VN5Y88OYUKVCK6RBE","003N8D85VN5WHXYYLGK325FDM","DP_2")</f>
        <v>#NAME?</v>
      </c>
    </row>
    <row r="9" spans="1:3" x14ac:dyDescent="0.2">
      <c r="A9" s="10" t="e">
        <f ca="1">[1]!BexGetCellData("","003N8D85VN5WHXYYM00MY6RKQ","DP_2")</f>
        <v>#NAME?</v>
      </c>
      <c r="B9" s="7" t="e">
        <f ca="1">[1]!BexGetCellData("003N8D85VN5WHY95OZ9S05CNN","003N8D85VN5WHXYYM00MY6RKQ","DP_2")</f>
        <v>#NAME?</v>
      </c>
      <c r="C9" s="8" t="e">
        <f ca="1">[1]!BexGetCellData("003N8D85VN5Y88OYUKVCK6RBE","003N8D85VN5WHXYYM00MY6RKQ","DP_2")</f>
        <v>#NAME?</v>
      </c>
    </row>
    <row r="10" spans="1:3" x14ac:dyDescent="0.2">
      <c r="A10" s="10" t="e">
        <f ca="1">[1]!BexGetCellData("","003N8D85VN5WHXYYMNG18MZVE","DP_2")</f>
        <v>#NAME?</v>
      </c>
      <c r="B10" s="7" t="e">
        <f ca="1">[1]!BexGetCellData("003N8D85VN5WHY95OZ9S05CNN","003N8D85VN5WHXYYMNG18MZVE","DP_2")</f>
        <v>#NAME?</v>
      </c>
      <c r="C10" s="6" t="e">
        <f ca="1">[1]!BexGetCellData("003N8D85VN5Y88OYUKVCK6RBE","003N8D85VN5WHXYYMNG18MZVE","DP_2")</f>
        <v>#NAME?</v>
      </c>
    </row>
    <row r="11" spans="1:3" x14ac:dyDescent="0.2">
      <c r="A11" s="10" t="e">
        <f ca="1">[1]!BexGetCellData("","003N8D85VN5WHY982ZBRCCOPL","DP_2")</f>
        <v>#NAME?</v>
      </c>
      <c r="B11" s="6" t="e">
        <f ca="1">[1]!BexGetCellData("003N8D85VN5WHY95OZ9S05CNN","003N8D85VN5WHY982ZBRCCOPL","DP_2")</f>
        <v>#NAME?</v>
      </c>
      <c r="C11" s="6" t="e">
        <f ca="1">[1]!BexGetCellData("003N8D85VN5Y88OYUKVCK6RBE","003N8D85VN5WHY982ZBRCCOPL","DP_2")</f>
        <v>#NAME?</v>
      </c>
    </row>
    <row r="12" spans="1:3" x14ac:dyDescent="0.2">
      <c r="A12" s="10" t="e">
        <f ca="1">[1]!BexGetCellData("","003N8D85VN5WHY8XRC4EJO2A6","DP_2")</f>
        <v>#NAME?</v>
      </c>
      <c r="B12" s="8" t="e">
        <f ca="1">[1]!BexGetCellData("003N8D85VN5WHY95OZ9S05CNN","003N8D85VN5WHY8XRC4EJO2A6","DP_2")</f>
        <v>#NAME?</v>
      </c>
      <c r="C12" s="8" t="e">
        <f ca="1">[1]!BexGetCellData("003N8D85VN5Y88OYUKVCK6RBE","003N8D85VN5WHY8XRC4EJO2A6","DP_2")</f>
        <v>#NAME?</v>
      </c>
    </row>
    <row r="13" spans="1:3" x14ac:dyDescent="0.2">
      <c r="A13" s="10" t="e">
        <f ca="1">[1]!BexGetCellData("","003N8D85VN5WHY8XSMJG84OEO","DP_2")</f>
        <v>#NAME?</v>
      </c>
      <c r="B13" s="6" t="e">
        <f ca="1">[1]!BexGetCellData("003N8D85VN5WHY95OZ9S05CNN","003N8D85VN5WHY8XSMJG84OEO","DP_2")</f>
        <v>#NAME?</v>
      </c>
      <c r="C13" s="6" t="e">
        <f ca="1">[1]!BexGetCellData("003N8D85VN5Y88OYUKVCK6RBE","003N8D85VN5WHY8XSMJG84OEO","DP_2")</f>
        <v>#NAME?</v>
      </c>
    </row>
    <row r="14" spans="1:3" x14ac:dyDescent="0.2">
      <c r="A14" s="10" t="e">
        <f ca="1">[1]!BexGetCellData("","003N8D85VN5WHY8XTPY9O3YC0","DP_2")</f>
        <v>#NAME?</v>
      </c>
      <c r="B14" s="6" t="e">
        <f ca="1">[1]!BexGetCellData("003N8D85VN5WHY95OZ9S05CNN","003N8D85VN5WHY8XTPY9O3YC0","DP_2")</f>
        <v>#NAME?</v>
      </c>
      <c r="C14" s="6" t="e">
        <f ca="1">[1]!BexGetCellData("003N8D85VN5Y88OYUKVCK6RBE","003N8D85VN5WHY8XTPY9O3YC0","DP_2")</f>
        <v>#NAME?</v>
      </c>
    </row>
    <row r="15" spans="1:3" x14ac:dyDescent="0.2">
      <c r="A15" s="10" t="e">
        <f ca="1">[1]!BexGetCellData("","003N8D85VN5WHY8XUMAM086U3","DP_2")</f>
        <v>#NAME?</v>
      </c>
      <c r="B15" s="6" t="e">
        <f ca="1">[1]!BexGetCellData("003N8D85VN5WHY95OZ9S05CNN","003N8D85VN5WHY8XUMAM086U3","DP_2")</f>
        <v>#NAME?</v>
      </c>
      <c r="C15" s="6" t="e">
        <f ca="1">[1]!BexGetCellData("003N8D85VN5Y88OYUKVCK6RBE","003N8D85VN5WHY8XUMAM086U3","DP_2")</f>
        <v>#NAME?</v>
      </c>
    </row>
    <row r="16" spans="1:3" x14ac:dyDescent="0.2">
      <c r="A16" s="10" t="e">
        <f ca="1">[1]!BexGetCellData("","003N8D85VN5WHY8XXSRX4Y00S","DP_2")</f>
        <v>#NAME?</v>
      </c>
      <c r="B16" s="6" t="e">
        <f ca="1">[1]!BexGetCellData("003N8D85VN5WHY95OZ9S05CNN","003N8D85VN5WHY8XXSRX4Y00S","DP_2")</f>
        <v>#NAME?</v>
      </c>
      <c r="C16" s="6" t="e">
        <f ca="1">[1]!BexGetCellData("003N8D85VN5Y88OYUKVCK6RBE","003N8D85VN5WHY8XXSRX4Y00S","DP_2")</f>
        <v>#NAME?</v>
      </c>
    </row>
    <row r="17" spans="1:3" x14ac:dyDescent="0.2">
      <c r="A17" s="10" t="e">
        <f ca="1">[1]!BexGetCellData("","003N8D85VN5WHY8XYL34N049R","DP_2")</f>
        <v>#NAME?</v>
      </c>
      <c r="B17" s="6" t="e">
        <f ca="1">[1]!BexGetCellData("003N8D85VN5WHY95OZ9S05CNN","003N8D85VN5WHY8XYL34N049R","DP_2")</f>
        <v>#NAME?</v>
      </c>
      <c r="C17" s="6" t="e">
        <f ca="1">[1]!BexGetCellData("003N8D85VN5Y88OYUKVCK6RBE","003N8D85VN5WHY8XYL34N049R","DP_2")</f>
        <v>#NAME?</v>
      </c>
    </row>
    <row r="18" spans="1:3" x14ac:dyDescent="0.2">
      <c r="A18" s="10" t="e">
        <f ca="1">[1]!BexGetCellData("","003N8D85VN5WHY8YD4DQ8QRBA","DP_2")</f>
        <v>#NAME?</v>
      </c>
      <c r="B18" s="6" t="e">
        <f ca="1">[1]!BexGetCellData("003N8D85VN5WHY95OZ9S05CNN","003N8D85VN5WHY8YD4DQ8QRBA","DP_2")</f>
        <v>#NAME?</v>
      </c>
      <c r="C18" s="6" t="e">
        <f ca="1">[1]!BexGetCellData("003N8D85VN5Y88OYUKVCK6RBE","003N8D85VN5WHY8YD4DQ8QRBA","DP_2")</f>
        <v>#NAME?</v>
      </c>
    </row>
    <row r="19" spans="1:3" x14ac:dyDescent="0.2">
      <c r="A19" s="10" t="e">
        <f ca="1">[1]!BexGetCellData("","003N8D85VN5WHY8YD4DQ8QXMU","DP_2")</f>
        <v>#NAME?</v>
      </c>
      <c r="B19" s="6" t="e">
        <f ca="1">[1]!BexGetCellData("003N8D85VN5WHY95OZ9S05CNN","003N8D85VN5WHY8YD4DQ8QXMU","DP_2")</f>
        <v>#NAME?</v>
      </c>
      <c r="C19" s="6" t="e">
        <f ca="1">[1]!BexGetCellData("003N8D85VN5Y88OYUKVCK6RBE","003N8D85VN5WHY8YD4DQ8QXMU","DP_2")</f>
        <v>#NAME?</v>
      </c>
    </row>
    <row r="20" spans="1:3" x14ac:dyDescent="0.2">
      <c r="A20" s="10" t="e">
        <f ca="1">[1]!BexGetCellData("","003N8D85VN5WHY8YDWUARZIRR","DP_2")</f>
        <v>#NAME?</v>
      </c>
      <c r="B20" s="7" t="e">
        <f ca="1">[1]!BexGetCellData("003N8D85VN5WHY95OZ9S05CNN","003N8D85VN5WHY8YDWUARZIRR","DP_2")</f>
        <v>#NAME?</v>
      </c>
      <c r="C20" s="8" t="e">
        <f ca="1">[1]!BexGetCellData("003N8D85VN5Y88OYUKVCK6RBE","003N8D85VN5WHY8YDWUARZIRR","DP_2")</f>
        <v>#NAME?</v>
      </c>
    </row>
    <row r="21" spans="1:3" x14ac:dyDescent="0.2">
      <c r="A21" s="10" t="e">
        <f ca="1">[1]!BexGetCellData("","003N8D85VN5WHY8YEO01MMKSN","DP_2")</f>
        <v>#NAME?</v>
      </c>
      <c r="B21" s="7" t="e">
        <f ca="1">[1]!BexGetCellData("003N8D85VN5WHY95OZ9S05CNN","003N8D85VN5WHY8YEO01MMKSN","DP_2")</f>
        <v>#NAME?</v>
      </c>
      <c r="C21" s="8" t="e">
        <f ca="1">[1]!BexGetCellData("003N8D85VN5Y88OYUKVCK6RBE","003N8D85VN5WHY8YEO01MMKSN","DP_2")</f>
        <v>#NAME?</v>
      </c>
    </row>
    <row r="22" spans="1:3" x14ac:dyDescent="0.2">
      <c r="A22" s="10" t="e">
        <f ca="1">[1]!BexGetCellData("","003N8D85VN5WHY984PA514PP8","DP_2")</f>
        <v>#NAME?</v>
      </c>
      <c r="B22" s="6" t="e">
        <f ca="1">[1]!BexGetCellData("003N8D85VN5WHY95OZ9S05CNN","003N8D85VN5WHY984PA514PP8","DP_2")</f>
        <v>#NAME?</v>
      </c>
      <c r="C22" s="6" t="e">
        <f ca="1">[1]!BexGetCellData("003N8D85VN5Y88OYUKVCK6RBE","003N8D85VN5WHY984PA514PP8","DP_2")</f>
        <v>#NAME?</v>
      </c>
    </row>
    <row r="23" spans="1:3" x14ac:dyDescent="0.2">
      <c r="A23" s="10" t="e">
        <f ca="1">[1]!BexGetCellData("","003N8D85VN5WHY985LPIE2C65","DP_2")</f>
        <v>#NAME?</v>
      </c>
      <c r="B23" s="6" t="e">
        <f ca="1">[1]!BexGetCellData("003N8D85VN5WHY95OZ9S05CNN","003N8D85VN5WHY985LPIE2C65","DP_2")</f>
        <v>#NAME?</v>
      </c>
      <c r="C23" s="6" t="e">
        <f ca="1">[1]!BexGetCellData("003N8D85VN5Y88OYUKVCK6RBE","003N8D85VN5WHY985LPIE2C65","DP_2")</f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e">
        <f ca="1">[1]!BexGetCellData("003N8D85VN5Y88UOCOONXLKGG","","DP_3")</f>
        <v>#NAME?</v>
      </c>
      <c r="C1" s="10" t="e">
        <f ca="1">[1]!BexGetCellData("003N8D85VN5Y88UOCOONXLQS0","","DP_3")</f>
        <v>#NAME?</v>
      </c>
    </row>
    <row r="2" spans="1:3" x14ac:dyDescent="0.2">
      <c r="A2" s="10" t="e">
        <f ca="1">[1]!BexGetCellData("","003N8D85VN5Y88UOCOONX9SY8","DP_3")</f>
        <v>#NAME?</v>
      </c>
      <c r="B2" s="8" t="e">
        <f ca="1">[1]!BexGetCellData("003N8D85VN5Y88UOCOONXLKGG","003N8D85VN5Y88UOCOONX9SY8","DP_3")</f>
        <v>#NAME?</v>
      </c>
      <c r="C2" s="8" t="e">
        <f ca="1">[1]!BexGetCellData("003N8D85VN5Y88UOCOONXLQS0","003N8D85VN5Y88UOCOONX9SY8","DP_3")</f>
        <v>#NAME?</v>
      </c>
    </row>
    <row r="3" spans="1:3" x14ac:dyDescent="0.2">
      <c r="A3" s="10" t="e">
        <f ca="1">[1]!BexGetCellData("","003N8D85VN5Y88UOCOONXABWW","DP_3")</f>
        <v>#NAME?</v>
      </c>
      <c r="B3" s="8" t="e">
        <f ca="1">[1]!BexGetCellData("003N8D85VN5Y88UOCOONXLKGG","003N8D85VN5Y88UOCOONXABWW","DP_3")</f>
        <v>#NAME?</v>
      </c>
      <c r="C3" s="8" t="e">
        <f ca="1">[1]!BexGetCellData("003N8D85VN5Y88UOCOONXLQS0","003N8D85VN5Y88UOCOONXABWW","DP_3")</f>
        <v>#NAME?</v>
      </c>
    </row>
    <row r="4" spans="1:3" x14ac:dyDescent="0.2">
      <c r="A4" s="10" t="e">
        <f ca="1">[1]!BexGetCellData("","003N8D85VN5Y88UOCOONXAUVK","DP_3")</f>
        <v>#NAME?</v>
      </c>
      <c r="B4" s="13" t="e">
        <f ca="1">[1]!BexGetCellData("003N8D85VN5Y88UOCOONXLKGG","003N8D85VN5Y88UOCOONXAUVK","DP_3")</f>
        <v>#NAME?</v>
      </c>
      <c r="C4" s="6" t="e">
        <f ca="1">[1]!BexGetCellData("003N8D85VN5Y88UOCOONXLQS0","003N8D85VN5Y88UOCOONXAUVK","DP_3")</f>
        <v>#NAME?</v>
      </c>
    </row>
    <row r="5" spans="1:3" x14ac:dyDescent="0.2">
      <c r="A5" s="10" t="e">
        <f ca="1">[1]!BexGetCellData("","003N8D85VN5Y88UOCOONXBDU8","DP_3")</f>
        <v>#NAME?</v>
      </c>
      <c r="B5" s="13" t="e">
        <f ca="1">[1]!BexGetCellData("003N8D85VN5Y88UOCOONXLKGG","003N8D85VN5Y88UOCOONXBDU8","DP_3")</f>
        <v>#NAME?</v>
      </c>
      <c r="C5" s="6" t="e">
        <f ca="1">[1]!BexGetCellData("003N8D85VN5Y88UOCOONXLQS0","003N8D85VN5Y88UOCOONXBDU8","DP_3")</f>
        <v>#NAME?</v>
      </c>
    </row>
    <row r="6" spans="1:3" x14ac:dyDescent="0.2">
      <c r="A6" s="10" t="e">
        <f ca="1">[1]!BexGetCellData("","003N8D85VN5Y88UOCOONXBWSW","DP_3")</f>
        <v>#NAME?</v>
      </c>
      <c r="B6" s="13" t="e">
        <f ca="1">[1]!BexGetCellData("003N8D85VN5Y88UOCOONXLKGG","003N8D85VN5Y88UOCOONXBWSW","DP_3")</f>
        <v>#NAME?</v>
      </c>
      <c r="C6" s="6" t="e">
        <f ca="1">[1]!BexGetCellData("003N8D85VN5Y88UOCOONXLQS0","003N8D85VN5Y88UOCOONXBWSW","DP_3")</f>
        <v>#NAME?</v>
      </c>
    </row>
    <row r="7" spans="1:3" x14ac:dyDescent="0.2">
      <c r="A7" s="10" t="e">
        <f ca="1">[1]!BexGetCellData("","003N8D85VN5Y88UOCOONXCFRK","DP_3")</f>
        <v>#NAME?</v>
      </c>
      <c r="B7" s="14" t="e">
        <f ca="1">[1]!BexGetCellData("003N8D85VN5Y88UOCOONXLKGG","003N8D85VN5Y88UOCOONXCFRK","DP_3")</f>
        <v>#NAME?</v>
      </c>
      <c r="C7" s="8" t="e">
        <f ca="1">[1]!BexGetCellData("003N8D85VN5Y88UOCOONXLQS0","003N8D85VN5Y88UOCOONXCFRK","DP_3")</f>
        <v>#NAME?</v>
      </c>
    </row>
    <row r="8" spans="1:3" x14ac:dyDescent="0.2">
      <c r="A8" s="10" t="e">
        <f ca="1">[1]!BexGetCellData("","003N8D85VN5Y88UOCOONXCYQ8","DP_3")</f>
        <v>#NAME?</v>
      </c>
      <c r="B8" s="14" t="e">
        <f ca="1">[1]!BexGetCellData("003N8D85VN5Y88UOCOONXLKGG","003N8D85VN5Y88UOCOONXCYQ8","DP_3")</f>
        <v>#NAME?</v>
      </c>
      <c r="C8" s="8" t="e">
        <f ca="1">[1]!BexGetCellData("003N8D85VN5Y88UOCOONXLQS0","003N8D85VN5Y88UOCOONXCYQ8","DP_3")</f>
        <v>#NAME?</v>
      </c>
    </row>
    <row r="9" spans="1:3" x14ac:dyDescent="0.2">
      <c r="A9" s="10" t="e">
        <f ca="1">[1]!BexGetCellData("","003N8D85VN5Y88UOCOONXDHOW","DP_3")</f>
        <v>#NAME?</v>
      </c>
      <c r="B9" s="13" t="e">
        <f ca="1">[1]!BexGetCellData("003N8D85VN5Y88UOCOONXLKGG","003N8D85VN5Y88UOCOONXDHOW","DP_3")</f>
        <v>#NAME?</v>
      </c>
      <c r="C9" s="6" t="e">
        <f ca="1">[1]!BexGetCellData("003N8D85VN5Y88UOCOONXLQS0","003N8D85VN5Y88UOCOONXDHOW","DP_3")</f>
        <v>#NAME?</v>
      </c>
    </row>
    <row r="10" spans="1:3" x14ac:dyDescent="0.2">
      <c r="A10" s="10" t="e">
        <f ca="1">[1]!BexGetCellData("","003N8D85VN5Y88UOCOONXE0NK","DP_3")</f>
        <v>#NAME?</v>
      </c>
      <c r="B10" s="14" t="e">
        <f ca="1">[1]!BexGetCellData("003N8D85VN5Y88UOCOONXLKGG","003N8D85VN5Y88UOCOONXE0NK","DP_3")</f>
        <v>#NAME?</v>
      </c>
      <c r="C10" s="8" t="e">
        <f ca="1">[1]!BexGetCellData("003N8D85VN5Y88UOCOONXLQS0","003N8D85VN5Y88UOCOONXE0NK","DP_3")</f>
        <v>#NAME?</v>
      </c>
    </row>
    <row r="11" spans="1:3" x14ac:dyDescent="0.2">
      <c r="A11" s="10" t="e">
        <f ca="1">[1]!BexGetCellData("","003N8D85VN5Y88UP9X1R0PM45","DP_3")</f>
        <v>#NAME?</v>
      </c>
      <c r="B11" s="13" t="e">
        <f ca="1">[1]!BexGetCellData("003N8D85VN5Y88UOCOONXLKGG","003N8D85VN5Y88UP9X1R0PM45","DP_3")</f>
        <v>#NAME?</v>
      </c>
      <c r="C11" s="6" t="e">
        <f ca="1">[1]!BexGetCellData("003N8D85VN5Y88UOCOONXLQS0","003N8D85VN5Y88UP9X1R0PM45","DP_3")</f>
        <v>#NAME?</v>
      </c>
    </row>
    <row r="12" spans="1:3" x14ac:dyDescent="0.2">
      <c r="A12" s="10" t="e">
        <f ca="1">[1]!BexGetCellData("","003N8D85VN5Y88UOCOONXEJM8","DP_3")</f>
        <v>#NAME?</v>
      </c>
      <c r="B12" s="13" t="e">
        <f ca="1">[1]!BexGetCellData("003N8D85VN5Y88UOCOONXLKGG","003N8D85VN5Y88UOCOONXEJM8","DP_3")</f>
        <v>#NAME?</v>
      </c>
      <c r="C12" s="6" t="e">
        <f ca="1">[1]!BexGetCellData("003N8D85VN5Y88UOCOONXLQS0","003N8D85VN5Y88UOCOONXEJM8","DP_3")</f>
        <v>#NAME?</v>
      </c>
    </row>
    <row r="13" spans="1:3" x14ac:dyDescent="0.2">
      <c r="A13" s="10" t="e">
        <f ca="1">[1]!BexGetCellData("","003N8D85VN5Y88UOCOONXF2KW","DP_3")</f>
        <v>#NAME?</v>
      </c>
      <c r="B13" s="8" t="e">
        <f ca="1">[1]!BexGetCellData("003N8D85VN5Y88UOCOONXLKGG","003N8D85VN5Y88UOCOONXF2KW","DP_3")</f>
        <v>#NAME?</v>
      </c>
      <c r="C13" s="8" t="e">
        <f ca="1">[1]!BexGetCellData("003N8D85VN5Y88UOCOONXLQS0","003N8D85VN5Y88UOCOONXF2KW","DP_3")</f>
        <v>#NAME?</v>
      </c>
    </row>
    <row r="14" spans="1:3" x14ac:dyDescent="0.2">
      <c r="A14" s="10" t="e">
        <f ca="1">[1]!BexGetCellData("","003N8D85VN5Y88UOCOONXFLJK","DP_3")</f>
        <v>#NAME?</v>
      </c>
      <c r="B14" s="14" t="e">
        <f ca="1">[1]!BexGetCellData("003N8D85VN5Y88UOCOONXLKGG","003N8D85VN5Y88UOCOONXFLJK","DP_3")</f>
        <v>#NAME?</v>
      </c>
      <c r="C14" s="7" t="e">
        <f ca="1">[1]!BexGetCellData("003N8D85VN5Y88UOCOONXLQS0","003N8D85VN5Y88UOCOONXFLJK","DP_3")</f>
        <v>#NAME?</v>
      </c>
    </row>
    <row r="15" spans="1:3" x14ac:dyDescent="0.2">
      <c r="A15" s="10" t="e">
        <f ca="1">[1]!BexGetCellData("","003N8D85VN5Y88UOCOONXG4I8","DP_3")</f>
        <v>#NAME?</v>
      </c>
      <c r="B15" s="14" t="e">
        <f ca="1">[1]!BexGetCellData("003N8D85VN5Y88UOCOONXLKGG","003N8D85VN5Y88UOCOONXG4I8","DP_3")</f>
        <v>#NAME?</v>
      </c>
      <c r="C15" s="8" t="e">
        <f ca="1">[1]!BexGetCellData("003N8D85VN5Y88UOCOONXLQS0","003N8D85VN5Y88UOCOONXG4I8","DP_3")</f>
        <v>#NAME?</v>
      </c>
    </row>
    <row r="16" spans="1:3" x14ac:dyDescent="0.2">
      <c r="A16" s="10" t="e">
        <f ca="1">[1]!BexGetCellData("","003N8D85VN5Y88UOCOONXGNGW","DP_3")</f>
        <v>#NAME?</v>
      </c>
      <c r="B16" s="13" t="e">
        <f ca="1">[1]!BexGetCellData("003N8D85VN5Y88UOCOONXLKGG","003N8D85VN5Y88UOCOONXGNGW","DP_3")</f>
        <v>#NAME?</v>
      </c>
      <c r="C16" s="6" t="e">
        <f ca="1">[1]!BexGetCellData("003N8D85VN5Y88UOCOONXLQS0","003N8D85VN5Y88UOCOONXGNGW","DP_3")</f>
        <v>#NAME?</v>
      </c>
    </row>
    <row r="17" spans="1:3" x14ac:dyDescent="0.2">
      <c r="A17" s="10" t="e">
        <f ca="1">[1]!BexGetCellData("","003N8D85VN5Y88UOCOONXH6FK","DP_3")</f>
        <v>#NAME?</v>
      </c>
      <c r="B17" s="14" t="e">
        <f ca="1">[1]!BexGetCellData("003N8D85VN5Y88UOCOONXLKGG","003N8D85VN5Y88UOCOONXH6FK","DP_3")</f>
        <v>#NAME?</v>
      </c>
      <c r="C17" s="8" t="e">
        <f ca="1">[1]!BexGetCellData("003N8D85VN5Y88UOCOONXLQS0","003N8D85VN5Y88UOCOONXH6FK","DP_3")</f>
        <v>#NAME?</v>
      </c>
    </row>
    <row r="18" spans="1:3" x14ac:dyDescent="0.2">
      <c r="A18" s="10" t="e">
        <f ca="1">[1]!BexGetCellData("","003N8D85VN5Y88UOCOONXHPE8","DP_3")</f>
        <v>#NAME?</v>
      </c>
      <c r="B18" s="14" t="e">
        <f ca="1">[1]!BexGetCellData("003N8D85VN5Y88UOCOONXLKGG","003N8D85VN5Y88UOCOONXHPE8","DP_3")</f>
        <v>#NAME?</v>
      </c>
      <c r="C18" s="8" t="e">
        <f ca="1">[1]!BexGetCellData("003N8D85VN5Y88UOCOONXLQS0","003N8D85VN5Y88UOCOONXHPE8","DP_3")</f>
        <v>#NAME?</v>
      </c>
    </row>
    <row r="19" spans="1:3" x14ac:dyDescent="0.2">
      <c r="A19" s="10" t="e">
        <f ca="1">[1]!BexGetCellData("","003N8D85VN5Y88UOCOONXJT8W","DP_3")</f>
        <v>#NAME?</v>
      </c>
      <c r="B19" s="14" t="e">
        <f ca="1">[1]!BexGetCellData("003N8D85VN5Y88UOCOONXLKGG","003N8D85VN5Y88UOCOONXJT8W","DP_3")</f>
        <v>#NAME?</v>
      </c>
      <c r="C19" s="8" t="e">
        <f ca="1">[1]!BexGetCellData("003N8D85VN5Y88UOCOONXLQS0","003N8D85VN5Y88UOCOONXJT8W","DP_3")</f>
        <v>#NAME?</v>
      </c>
    </row>
    <row r="20" spans="1:3" x14ac:dyDescent="0.2">
      <c r="A20" s="10" t="e">
        <f ca="1">[1]!BexGetCellData("","003N8D85VN5Y88UOCOONXKC7K","DP_3")</f>
        <v>#NAME?</v>
      </c>
      <c r="B20" s="13" t="e">
        <f ca="1">[1]!BexGetCellData("003N8D85VN5Y88UOCOONXLKGG","003N8D85VN5Y88UOCOONXKC7K","DP_3")</f>
        <v>#NAME?</v>
      </c>
      <c r="C20" s="6" t="e">
        <f ca="1">[1]!BexGetCellData("003N8D85VN5Y88UOCOONXLQS0","003N8D85VN5Y88UOCOONXKC7K","DP_3")</f>
        <v>#NAME?</v>
      </c>
    </row>
    <row r="21" spans="1:3" x14ac:dyDescent="0.2">
      <c r="A21" s="10" t="e">
        <f ca="1">[1]!BexGetCellData("","003N8D85VN5Y88UOCOONXKV68","DP_3")</f>
        <v>#NAME?</v>
      </c>
      <c r="B21" s="13" t="e">
        <f ca="1">[1]!BexGetCellData("003N8D85VN5Y88UOCOONXLKGG","003N8D85VN5Y88UOCOONXKV68","DP_3")</f>
        <v>#NAME?</v>
      </c>
      <c r="C21" s="6" t="e">
        <f ca="1">[1]!BexGetCellData("003N8D85VN5Y88UOCOONXLQS0","003N8D85VN5Y88UOCOONXKV68","DP_3")</f>
        <v>#NAME?</v>
      </c>
    </row>
    <row r="22" spans="1:3" x14ac:dyDescent="0.2">
      <c r="A22" s="10" t="e">
        <f ca="1">[1]!BexGetCellData("","003N8D85VN5Y8HKZ7PKW3YTFW","DP_3")</f>
        <v>#NAME?</v>
      </c>
      <c r="B22" s="8" t="e">
        <f ca="1">[1]!BexGetCellData("003N8D85VN5Y88UOCOONXLKGG","003N8D85VN5Y8HKZ7PKW3YTFW","DP_3")</f>
        <v>#NAME?</v>
      </c>
      <c r="C22" s="8" t="e">
        <f ca="1">[1]!BexGetCellData("003N8D85VN5Y88UOCOONXLQS0","003N8D85VN5Y8HKZ7PKW3YTFW","DP_3")</f>
        <v>#NAME?</v>
      </c>
    </row>
    <row r="23" spans="1:3" x14ac:dyDescent="0.2">
      <c r="A23" s="10" t="e">
        <f ca="1">[1]!BexGetCellData("","003N8D85VN5Y8HKZ876XSEN4C","DP_3")</f>
        <v>#NAME?</v>
      </c>
      <c r="B23" s="13" t="e">
        <f ca="1">[1]!BexGetCellData("003N8D85VN5Y88UOCOONXLKGG","003N8D85VN5Y8HKZ876XSEN4C","DP_3")</f>
        <v>#NAME?</v>
      </c>
      <c r="C23" s="6" t="e">
        <f ca="1">[1]!BexGetCellData("003N8D85VN5Y88UOCOONXLQS0","003N8D85VN5Y8HKZ876XSEN4C","DP_3")</f>
        <v>#NAME?</v>
      </c>
    </row>
    <row r="24" spans="1:3" x14ac:dyDescent="0.2">
      <c r="A24" s="10" t="e">
        <f ca="1">[1]!BexGetCellData("","003N8D85VN5Y8HKZ9377ZCGB0","DP_3")</f>
        <v>#NAME?</v>
      </c>
      <c r="B24" s="13" t="e">
        <f ca="1">[1]!BexGetCellData("003N8D85VN5Y88UOCOONXLKGG","003N8D85VN5Y8HKZ9377ZCGB0","DP_3")</f>
        <v>#NAME?</v>
      </c>
      <c r="C24" s="6" t="e">
        <f ca="1">[1]!BexGetCellData("003N8D85VN5Y88UOCOONXLQS0","003N8D85VN5Y8HKZ9377ZCGB0","DP_3")</f>
        <v>#NAME?</v>
      </c>
    </row>
    <row r="25" spans="1:3" x14ac:dyDescent="0.2">
      <c r="A25" s="10" t="e">
        <f ca="1">[1]!BexGetCellData("","003N8D85VN5Y8HKZ9O9BNKOLS","DP_3")</f>
        <v>#NAME?</v>
      </c>
      <c r="B25" s="14" t="e">
        <f ca="1">[1]!BexGetCellData("003N8D85VN5Y88UOCOONXLKGG","003N8D85VN5Y8HKZ9O9BNKOLS","DP_3")</f>
        <v>#NAME?</v>
      </c>
      <c r="C25" s="8" t="e">
        <f ca="1">[1]!BexGetCellData("003N8D85VN5Y88UOCOONXLQS0","003N8D85VN5Y8HKZ9O9BNKOLS","DP_3")</f>
        <v>#NAME?</v>
      </c>
    </row>
    <row r="26" spans="1:3" x14ac:dyDescent="0.2">
      <c r="A26" s="10" t="e">
        <f ca="1">[1]!BexGetCellData("","003N8D85VN5Y8HKZACCYYI3KG","DP_3")</f>
        <v>#NAME?</v>
      </c>
      <c r="B26" s="13" t="e">
        <f ca="1">[1]!BexGetCellData("003N8D85VN5Y88UOCOONXLKGG","003N8D85VN5Y8HKZACCYYI3KG","DP_3")</f>
        <v>#NAME?</v>
      </c>
      <c r="C26" s="6" t="e">
        <f ca="1">[1]!BexGetCellData("003N8D85VN5Y88UOCOONXLQS0","003N8D85VN5Y8HKZACCYYI3KG","DP_3")</f>
        <v>#NAME?</v>
      </c>
    </row>
    <row r="27" spans="1:3" x14ac:dyDescent="0.2">
      <c r="A27" s="10" t="e">
        <f ca="1">[1]!BexGetCellData("","003N8D85VN5Y8HKZAZU4PQ6J5","DP_3")</f>
        <v>#NAME?</v>
      </c>
      <c r="B27" s="13" t="e">
        <f ca="1">[1]!BexGetCellData("003N8D85VN5Y88UOCOONXLKGG","003N8D85VN5Y8HKZAZU4PQ6J5","DP_3")</f>
        <v>#NAME?</v>
      </c>
      <c r="C27" s="6" t="e">
        <f ca="1">[1]!BexGetCellData("003N8D85VN5Y88UOCOONXLQS0","003N8D85VN5Y8HKZAZU4PQ6J5","DP_3")</f>
        <v>#NAME?</v>
      </c>
    </row>
    <row r="28" spans="1:3" x14ac:dyDescent="0.2">
      <c r="A28" s="10" t="e">
        <f ca="1">[1]!BexGetCellData("","003N8D85VN5Y8HKZBM0RZLRBU","DP_3")</f>
        <v>#NAME?</v>
      </c>
      <c r="B28" s="13" t="e">
        <f ca="1">[1]!BexGetCellData("003N8D85VN5Y88UOCOONXLKGG","003N8D85VN5Y8HKZBM0RZLRBU","DP_3")</f>
        <v>#NAME?</v>
      </c>
      <c r="C28" s="6" t="e">
        <f ca="1">[1]!BexGetCellData("003N8D85VN5Y88UOCOONXLQS0","003N8D85VN5Y8HKZBM0RZLRBU","DP_3")</f>
        <v>#NAME?</v>
      </c>
    </row>
    <row r="29" spans="1:3" x14ac:dyDescent="0.2">
      <c r="A29" s="10" t="e">
        <f ca="1">[1]!BexGetCellData("","003N8D85VN5Y8HKZCA2TBAFMI","DP_3")</f>
        <v>#NAME?</v>
      </c>
      <c r="B29" s="13" t="e">
        <f ca="1">[1]!BexGetCellData("003N8D85VN5Y88UOCOONXLKGG","003N8D85VN5Y8HKZCA2TBAFMI","DP_3")</f>
        <v>#NAME?</v>
      </c>
      <c r="C29" s="6" t="e">
        <f ca="1">[1]!BexGetCellData("003N8D85VN5Y88UOCOONXLQS0","003N8D85VN5Y8HKZCA2TBAFMI","DP_3")</f>
        <v>#NAME?</v>
      </c>
    </row>
    <row r="30" spans="1:3" x14ac:dyDescent="0.2">
      <c r="A30" s="10" t="e">
        <f ca="1">[1]!BexGetCellData("","003N8D85VN5Y8HKZE3X0X81WE","DP_3")</f>
        <v>#NAME?</v>
      </c>
      <c r="B30" s="14" t="e">
        <f ca="1">[1]!BexGetCellData("003N8D85VN5Y88UOCOONXLKGG","003N8D85VN5Y8HKZE3X0X81WE","DP_3")</f>
        <v>#NAME?</v>
      </c>
      <c r="C30" s="8" t="e">
        <f ca="1">[1]!BexGetCellData("003N8D85VN5Y88UOCOONXLQS0","003N8D85VN5Y8HKZE3X0X81WE","DP_3")</f>
        <v>#NAME?</v>
      </c>
    </row>
    <row r="31" spans="1:3" x14ac:dyDescent="0.2">
      <c r="A31" s="10" t="e">
        <f ca="1">[1]!BexGetCellData("","003N8D85VN5Y8HKZF2DGVBXCY","DP_3")</f>
        <v>#NAME?</v>
      </c>
      <c r="B31" s="14" t="e">
        <f ca="1">[1]!BexGetCellData("003N8D85VN5Y88UOCOONXLKGG","003N8D85VN5Y8HKZF2DGVBXCY","DP_3")</f>
        <v>#NAME?</v>
      </c>
      <c r="C31" s="8" t="e">
        <f ca="1">[1]!BexGetCellData("003N8D85VN5Y88UOCOONXLQS0","003N8D85VN5Y8HKZF2DGVBXCY","DP_3")</f>
        <v>#NAME?</v>
      </c>
    </row>
    <row r="32" spans="1:3" x14ac:dyDescent="0.2">
      <c r="A32" s="10" t="e">
        <f ca="1">[1]!BexGetCellData("","003N8D85VN5Y8HKZFM8BOXL0I","DP_3")</f>
        <v>#NAME?</v>
      </c>
      <c r="B32" s="13" t="e">
        <f ca="1">[1]!BexGetCellData("003N8D85VN5Y88UOCOONXLKGG","003N8D85VN5Y8HKZFM8BOXL0I","DP_3")</f>
        <v>#NAME?</v>
      </c>
      <c r="C32" s="6" t="e">
        <f ca="1">[1]!BexGetCellData("003N8D85VN5Y88UOCOONXLQS0","003N8D85VN5Y8HKZFM8BOXL0I","DP_3")</f>
        <v>#NAME?</v>
      </c>
    </row>
    <row r="33" spans="1:3" x14ac:dyDescent="0.2">
      <c r="A33" s="10" t="e">
        <f ca="1">[1]!BexGetCellData("","003N8D85VN5Y8HKZGAVOBDSIU","DP_3")</f>
        <v>#NAME?</v>
      </c>
      <c r="B33" s="14" t="e">
        <f ca="1">[1]!BexGetCellData("003N8D85VN5Y88UOCOONXLKGG","003N8D85VN5Y8HKZGAVOBDSIU","DP_3")</f>
        <v>#NAME?</v>
      </c>
      <c r="C33" s="8" t="e">
        <f ca="1">[1]!BexGetCellData("003N8D85VN5Y88UOCOONXLQS0","003N8D85VN5Y8HKZGAVOBDSIU","DP_3")</f>
        <v>#NAME?</v>
      </c>
    </row>
    <row r="34" spans="1:3" x14ac:dyDescent="0.2">
      <c r="A34" s="10" t="e">
        <f ca="1">[1]!BexGetCellData("","003N8D85VN5Y8HKZH8BV9KUJQ","DP_3")</f>
        <v>#NAME?</v>
      </c>
      <c r="B34" s="14" t="e">
        <f ca="1">[1]!BexGetCellData("003N8D85VN5Y88UOCOONXLKGG","003N8D85VN5Y8HKZH8BV9KUJQ","DP_3")</f>
        <v>#NAME?</v>
      </c>
      <c r="C34" s="8" t="e">
        <f ca="1">[1]!BexGetCellData("003N8D85VN5Y88UOCOONXLQS0","003N8D85VN5Y8HKZH8BV9KUJQ","DP_3")</f>
        <v>#NAME?</v>
      </c>
    </row>
    <row r="35" spans="1:3" x14ac:dyDescent="0.2">
      <c r="A35" s="10" t="e">
        <f ca="1">[1]!BexGetCellData("","003N8D85VN5Y8HKZKMXA4Z7HY","DP_3")</f>
        <v>#NAME?</v>
      </c>
      <c r="B35" s="14" t="e">
        <f ca="1">[1]!BexGetCellData("003N8D85VN5Y88UOCOONXLKGG","003N8D85VN5Y8HKZKMXA4Z7HY","DP_3")</f>
        <v>#NAME?</v>
      </c>
      <c r="C35" s="8" t="e">
        <f ca="1">[1]!BexGetCellData("003N8D85VN5Y88UOCOONXLQS0","003N8D85VN5Y8HKZKMXA4Z7HY","DP_3")</f>
        <v>#NAME?</v>
      </c>
    </row>
    <row r="36" spans="1:3" x14ac:dyDescent="0.2">
      <c r="A36" s="10" t="e">
        <f ca="1">[1]!BexGetCellData("","003N8D85VN5Y8HKZLONALDCC9","DP_3")</f>
        <v>#NAME?</v>
      </c>
      <c r="B36" s="13" t="e">
        <f ca="1">[1]!BexGetCellData("003N8D85VN5Y88UOCOONXLKGG","003N8D85VN5Y8HKZLONALDCC9","DP_3")</f>
        <v>#NAME?</v>
      </c>
      <c r="C36" s="6" t="e">
        <f ca="1">[1]!BexGetCellData("003N8D85VN5Y88UOCOONXLQS0","003N8D85VN5Y8HKZLONALDCC9","DP_3")</f>
        <v>#NAME?</v>
      </c>
    </row>
    <row r="37" spans="1:3" x14ac:dyDescent="0.2">
      <c r="A37" s="10" t="e">
        <f ca="1">[1]!BexGetCellData("","003N8D85VN5Y8HKZMBIWNVJQX","DP_3")</f>
        <v>#NAME?</v>
      </c>
      <c r="B37" s="13" t="e">
        <f ca="1">[1]!BexGetCellData("003N8D85VN5Y88UOCOONXLKGG","003N8D85VN5Y8HKZMBIWNVJQX","DP_3")</f>
        <v>#NAME?</v>
      </c>
      <c r="C37" s="6" t="e">
        <f ca="1">[1]!BexGetCellData("003N8D85VN5Y88UOCOONXLQS0","003N8D85VN5Y8HKZMBIWNVJQX","DP_3")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2024-05-02T14:47:24Z</cp:lastPrinted>
  <dcterms:created xsi:type="dcterms:W3CDTF">2017-06-21T15:05:23Z</dcterms:created>
  <dcterms:modified xsi:type="dcterms:W3CDTF">2024-05-02T14:47:29Z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